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D18" i="2" l="1"/>
  <c r="C47" i="2" l="1"/>
  <c r="I47" i="2" s="1"/>
  <c r="D47" i="2"/>
  <c r="E47" i="2"/>
  <c r="F47" i="2"/>
  <c r="G47" i="2"/>
  <c r="H47" i="2"/>
  <c r="C48" i="2"/>
  <c r="D48" i="2"/>
  <c r="E48" i="2"/>
  <c r="J48" i="2" s="1"/>
  <c r="F48" i="2"/>
  <c r="G48" i="2"/>
  <c r="H48" i="2"/>
  <c r="C49" i="2"/>
  <c r="D49" i="2"/>
  <c r="E49" i="2"/>
  <c r="F49" i="2"/>
  <c r="G49" i="2"/>
  <c r="K49" i="2" s="1"/>
  <c r="H49" i="2"/>
  <c r="C50" i="2"/>
  <c r="D50" i="2"/>
  <c r="E50" i="2"/>
  <c r="J50" i="2" s="1"/>
  <c r="F50" i="2"/>
  <c r="G50" i="2"/>
  <c r="H50" i="2"/>
  <c r="C51" i="2"/>
  <c r="D51" i="2"/>
  <c r="E51" i="2"/>
  <c r="F51" i="2"/>
  <c r="G51" i="2"/>
  <c r="K51" i="2" s="1"/>
  <c r="H51" i="2"/>
  <c r="C52" i="2"/>
  <c r="D52" i="2"/>
  <c r="E52" i="2"/>
  <c r="J52" i="2" s="1"/>
  <c r="F52" i="2"/>
  <c r="G52" i="2"/>
  <c r="H52" i="2"/>
  <c r="C53" i="2"/>
  <c r="I53" i="2" s="1"/>
  <c r="D53" i="2"/>
  <c r="E53" i="2"/>
  <c r="F53" i="2"/>
  <c r="G53" i="2"/>
  <c r="K53" i="2" s="1"/>
  <c r="H53" i="2"/>
  <c r="C54" i="2"/>
  <c r="D54" i="2"/>
  <c r="E54" i="2"/>
  <c r="F54" i="2"/>
  <c r="G54" i="2"/>
  <c r="H54" i="2"/>
  <c r="G46" i="2"/>
  <c r="E46" i="2"/>
  <c r="C46" i="2"/>
  <c r="H46" i="2"/>
  <c r="J54" i="2"/>
  <c r="F46" i="2"/>
  <c r="D46" i="2"/>
  <c r="D36" i="2"/>
  <c r="F36" i="2"/>
  <c r="H36" i="2"/>
  <c r="D37" i="2"/>
  <c r="F37" i="2"/>
  <c r="H37" i="2"/>
  <c r="D38" i="2"/>
  <c r="F38" i="2"/>
  <c r="H38" i="2"/>
  <c r="D39" i="2"/>
  <c r="F39" i="2"/>
  <c r="H39" i="2"/>
  <c r="D40" i="2"/>
  <c r="F40" i="2"/>
  <c r="H40" i="2"/>
  <c r="D41" i="2"/>
  <c r="F41" i="2"/>
  <c r="H41" i="2"/>
  <c r="D42" i="2"/>
  <c r="F42" i="2"/>
  <c r="H42" i="2"/>
  <c r="D43" i="2"/>
  <c r="F43" i="2"/>
  <c r="H43" i="2"/>
  <c r="D35" i="2"/>
  <c r="H35" i="2"/>
  <c r="F35" i="2"/>
  <c r="I54" i="2" l="1"/>
  <c r="K52" i="2"/>
  <c r="J51" i="2"/>
  <c r="I50" i="2"/>
  <c r="L50" i="2" s="1"/>
  <c r="M50" i="2" s="1"/>
  <c r="J49" i="2"/>
  <c r="K48" i="2"/>
  <c r="J47" i="2"/>
  <c r="K54" i="2"/>
  <c r="J53" i="2"/>
  <c r="I52" i="2"/>
  <c r="K50" i="2"/>
  <c r="I48" i="2"/>
  <c r="L48" i="2" s="1"/>
  <c r="M48" i="2" s="1"/>
  <c r="I46" i="2"/>
  <c r="J46" i="2"/>
  <c r="I51" i="2"/>
  <c r="L51" i="2" s="1"/>
  <c r="M51" i="2" s="1"/>
  <c r="I49" i="2"/>
  <c r="L49" i="2" s="1"/>
  <c r="M49" i="2" s="1"/>
  <c r="K47" i="2"/>
  <c r="K46" i="2"/>
  <c r="L47" i="2"/>
  <c r="M47" i="2" s="1"/>
  <c r="L52" i="2"/>
  <c r="M52" i="2" s="1"/>
  <c r="L53" i="2"/>
  <c r="M53" i="2" s="1"/>
  <c r="L54" i="2"/>
  <c r="M54" i="2" s="1"/>
  <c r="C76" i="2"/>
  <c r="C77" i="2"/>
  <c r="C75" i="2"/>
  <c r="B76" i="2"/>
  <c r="B77" i="2"/>
  <c r="B75" i="2"/>
  <c r="D8" i="2"/>
  <c r="C78" i="2" l="1"/>
  <c r="L46" i="2"/>
  <c r="M46" i="2" s="1"/>
  <c r="B78" i="2"/>
  <c r="D78" i="2" s="1"/>
  <c r="C18" i="2"/>
  <c r="B18" i="2"/>
  <c r="B61" i="2"/>
  <c r="B63" i="2"/>
  <c r="B62" i="2"/>
  <c r="E37" i="2" l="1"/>
  <c r="J37" i="2" s="1"/>
  <c r="E42" i="2"/>
  <c r="J42" i="2" s="1"/>
  <c r="E39" i="2"/>
  <c r="J39" i="2" s="1"/>
  <c r="E36" i="2"/>
  <c r="J36" i="2" s="1"/>
  <c r="E43" i="2"/>
  <c r="J43" i="2" s="1"/>
  <c r="E35" i="2"/>
  <c r="J35" i="2" s="1"/>
  <c r="E38" i="2"/>
  <c r="J38" i="2" s="1"/>
  <c r="E41" i="2"/>
  <c r="J41" i="2" s="1"/>
  <c r="E40" i="2"/>
  <c r="J40" i="2" s="1"/>
  <c r="G43" i="2"/>
  <c r="K43" i="2" s="1"/>
  <c r="G41" i="2"/>
  <c r="K41" i="2" s="1"/>
  <c r="G42" i="2"/>
  <c r="K42" i="2" s="1"/>
  <c r="G39" i="2"/>
  <c r="K39" i="2" s="1"/>
  <c r="G38" i="2"/>
  <c r="K38" i="2" s="1"/>
  <c r="G35" i="2"/>
  <c r="K35" i="2" s="1"/>
  <c r="G37" i="2"/>
  <c r="K37" i="2" s="1"/>
  <c r="G40" i="2"/>
  <c r="K40" i="2" s="1"/>
  <c r="G36" i="2"/>
  <c r="K36" i="2" s="1"/>
  <c r="C38" i="2"/>
  <c r="I38" i="2" s="1"/>
  <c r="L38" i="2" s="1"/>
  <c r="M38" i="2" s="1"/>
  <c r="C41" i="2"/>
  <c r="I41" i="2" s="1"/>
  <c r="C43" i="2"/>
  <c r="I43" i="2" s="1"/>
  <c r="C39" i="2"/>
  <c r="I39" i="2" s="1"/>
  <c r="C35" i="2"/>
  <c r="I35" i="2" s="1"/>
  <c r="L35" i="2" s="1"/>
  <c r="M35" i="2" s="1"/>
  <c r="C42" i="2"/>
  <c r="I42" i="2" s="1"/>
  <c r="L42" i="2" s="1"/>
  <c r="M42" i="2" s="1"/>
  <c r="C36" i="2"/>
  <c r="I36" i="2" s="1"/>
  <c r="C37" i="2"/>
  <c r="I37" i="2" s="1"/>
  <c r="C40" i="2"/>
  <c r="I40" i="2" s="1"/>
  <c r="L40" i="2" s="1"/>
  <c r="M40" i="2" s="1"/>
  <c r="L36" i="2" l="1"/>
  <c r="M36" i="2" s="1"/>
  <c r="L43" i="2"/>
  <c r="M43" i="2" s="1"/>
  <c r="C62" i="2"/>
  <c r="D62" i="2" s="1"/>
  <c r="L41" i="2"/>
  <c r="M41" i="2" s="1"/>
  <c r="L39" i="2"/>
  <c r="M39" i="2" s="1"/>
  <c r="L37" i="2"/>
  <c r="M37" i="2" s="1"/>
  <c r="C63" i="2" l="1"/>
  <c r="D63" i="2" s="1"/>
  <c r="C61" i="2"/>
  <c r="D61" i="2"/>
</calcChain>
</file>

<file path=xl/sharedStrings.xml><?xml version="1.0" encoding="utf-8"?>
<sst xmlns="http://schemas.openxmlformats.org/spreadsheetml/2006/main" count="82" uniqueCount="61">
  <si>
    <t>Name:</t>
  </si>
  <si>
    <t>Step 1</t>
  </si>
  <si>
    <t>Electricity</t>
  </si>
  <si>
    <t>Step 2</t>
  </si>
  <si>
    <t>Look up the source specific emission factors for the AZNM eGrid  (Exhibit 3)</t>
  </si>
  <si>
    <r>
      <t>CO</t>
    </r>
    <r>
      <rPr>
        <b/>
        <vertAlign val="sub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Emissions Factor (lbs/MWH)</t>
    </r>
  </si>
  <si>
    <r>
      <t>CH</t>
    </r>
    <r>
      <rPr>
        <b/>
        <vertAlign val="subscript"/>
        <sz val="10"/>
        <rFont val="Calibri"/>
        <family val="2"/>
        <scheme val="minor"/>
      </rPr>
      <t xml:space="preserve">4 </t>
    </r>
    <r>
      <rPr>
        <b/>
        <sz val="10"/>
        <rFont val="Calibri"/>
        <family val="2"/>
        <scheme val="minor"/>
      </rPr>
      <t>Emissions Factor (lbs/MWH)</t>
    </r>
  </si>
  <si>
    <r>
      <t>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Emissions Factor (lbs/MWH)</t>
    </r>
  </si>
  <si>
    <t>Step 2A</t>
  </si>
  <si>
    <t>Review the formulas and calculated kg/kMH for the AZNM eGRID using emission factors provided by the U.S Environmental Protection Agency (Exhibit 3)</t>
  </si>
  <si>
    <r>
      <t>GHG Emissions Factor (CO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kg/kWH)</t>
    </r>
  </si>
  <si>
    <r>
      <t>GHG Emissions Factor (CH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kg/kWH)</t>
    </r>
  </si>
  <si>
    <r>
      <t>GHG Emissions Factor (N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 kg/kWH)</t>
    </r>
  </si>
  <si>
    <t>Step 3</t>
  </si>
  <si>
    <t>Look up data on the GWP for the various gases (Exhibit 4)</t>
  </si>
  <si>
    <t>Electricity &amp; Natural Gas</t>
  </si>
  <si>
    <t>Global Warming Potential</t>
  </si>
  <si>
    <r>
      <t>CO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</si>
  <si>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CH</t>
    </r>
    <r>
      <rPr>
        <b/>
        <vertAlign val="subscript"/>
        <sz val="10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</si>
  <si>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</si>
  <si>
    <t>Step 4</t>
  </si>
  <si>
    <t>Look up data on the emissions factors for Natural Gas (Exhibit 3)</t>
  </si>
  <si>
    <t>Natural Gas</t>
  </si>
  <si>
    <r>
      <t>GHG Emissions Factor (CO</t>
    </r>
    <r>
      <rPr>
        <b/>
        <vertAlign val="sub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kg/MMBtu)</t>
    </r>
  </si>
  <si>
    <r>
      <t>GHG Emissions Factor (CH</t>
    </r>
    <r>
      <rPr>
        <b/>
        <vertAlign val="subscript"/>
        <sz val="10"/>
        <rFont val="Calibri"/>
        <family val="2"/>
        <scheme val="minor"/>
      </rPr>
      <t xml:space="preserve">4 </t>
    </r>
    <r>
      <rPr>
        <b/>
        <sz val="10"/>
        <rFont val="Calibri"/>
        <family val="2"/>
        <scheme val="minor"/>
      </rPr>
      <t>kg/MMBtu)</t>
    </r>
  </si>
  <si>
    <r>
      <t>GHG Emissions Factor (N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0 kg/MMBtu)</t>
    </r>
  </si>
  <si>
    <t>Step 4A</t>
  </si>
  <si>
    <t>Review the formulas and the calculations for the GHG emissions for 2002-2010 under the BASE CASE</t>
  </si>
  <si>
    <t>YEAR</t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</si>
  <si>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Equivalent (CO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</si>
  <si>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Equivalent (CH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>)</t>
    </r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</si>
  <si>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Equivalent (N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O)</t>
    </r>
  </si>
  <si>
    <t>Total (Kg)</t>
  </si>
  <si>
    <t>Total (Metric Ton)</t>
  </si>
  <si>
    <t>Natural Gas Usage (MMBtu)</t>
  </si>
  <si>
    <r>
      <t>GHG Emissions Factor (CO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kg/MMBtus)</t>
    </r>
  </si>
  <si>
    <r>
      <t>GHG Emissions Factor (CH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kg/MMBtus)</t>
    </r>
  </si>
  <si>
    <r>
      <t>GHG Emissions Factor (N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0 kg/MMBtus)</t>
    </r>
  </si>
  <si>
    <t xml:space="preserve">Assume </t>
  </si>
  <si>
    <t xml:space="preserve"> reduction in Natural Gas </t>
  </si>
  <si>
    <t xml:space="preserve"> reduction in purchased electricity</t>
  </si>
  <si>
    <t>Natural Gas Usage Emission</t>
  </si>
  <si>
    <t>Electricity Usage Emission</t>
  </si>
  <si>
    <t>Total GHG reduction</t>
  </si>
  <si>
    <t>Step 5</t>
  </si>
  <si>
    <t>Natural Gas Price ($/MMBTU)</t>
  </si>
  <si>
    <t>Electricity Price ($/kWh)</t>
  </si>
  <si>
    <t xml:space="preserve">Cost Savings in Natural Gas </t>
  </si>
  <si>
    <t>Cost Savings in Electricity</t>
  </si>
  <si>
    <t>These 12 values need to be added to complete the calculations of greenhouse gas emissions, reductions and cost savings.</t>
  </si>
  <si>
    <t>Look up data to convert lbs/kWh to kg/MWH (Exhibit 5)</t>
  </si>
  <si>
    <t>Conversion Factor (lbs/kWh to kg/MWH)</t>
  </si>
  <si>
    <t>Electricity Usage (MWh)</t>
  </si>
  <si>
    <t>Enter the projected reduction in Natural Gas and in purchased electricity as a percentage in the table below</t>
  </si>
  <si>
    <t>Step 5A</t>
  </si>
  <si>
    <t>Review the calculated forecast of the prices of natural gas and purchased power.</t>
  </si>
  <si>
    <t>Step 5B</t>
  </si>
  <si>
    <t>Review the projected cost savings for the project.</t>
  </si>
  <si>
    <r>
      <t>Conversion Factor (lbs/kWh to kg/</t>
    </r>
    <r>
      <rPr>
        <b/>
        <sz val="10"/>
        <color theme="4" tint="-0.249977111117893"/>
        <rFont val="Calibri"/>
        <family val="2"/>
        <scheme val="minor"/>
      </rPr>
      <t>k</t>
    </r>
    <r>
      <rPr>
        <sz val="10"/>
        <rFont val="Calibri"/>
        <family val="2"/>
        <scheme val="minor"/>
      </rPr>
      <t>WH)</t>
    </r>
  </si>
  <si>
    <t xml:space="preserve">   Reminder: 1000 kW = 1 MW</t>
  </si>
  <si>
    <t>All of the cells in this spreadsheet have been locked except 12 values within the five steps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</si>
</sst>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_(* #,##0_);_(* \(#,##0\);_(* &quot;-&quot;??_);_(@_)"/>
    <numFmt numFmtId="167" formatCode="0.000000"/>
    <numFmt numFmtId="168" formatCode="0.00000"/>
    <numFmt numFmtId="169" formatCode="_(&quot;$&quot;* #,##0_);_(&quot;$&quot;* \(#,##0\);_(&quot;$&quot;* &quot;-&quot;??_);_(@_)"/>
    <numFmt numFmtId="170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5" fillId="8" borderId="18" xfId="2" applyFont="1" applyFill="1" applyBorder="1" applyAlignment="1" applyProtection="1">
      <alignment horizontal="center" vertical="center"/>
    </xf>
    <xf numFmtId="166" fontId="0" fillId="0" borderId="16" xfId="1" applyNumberFormat="1" applyFont="1" applyBorder="1"/>
    <xf numFmtId="166" fontId="4" fillId="0" borderId="15" xfId="3" applyNumberFormat="1" applyFont="1" applyBorder="1" applyAlignment="1">
      <alignment horizontal="center" vertical="center"/>
    </xf>
    <xf numFmtId="0" fontId="5" fillId="0" borderId="24" xfId="2" applyFont="1" applyFill="1" applyBorder="1" applyAlignment="1" applyProtection="1">
      <alignment horizontal="center" vertical="center" wrapText="1"/>
    </xf>
    <xf numFmtId="166" fontId="0" fillId="0" borderId="6" xfId="1" applyNumberFormat="1" applyFont="1" applyBorder="1"/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</xf>
    <xf numFmtId="9" fontId="4" fillId="0" borderId="1" xfId="4" applyFont="1" applyBorder="1" applyAlignment="1" applyProtection="1">
      <alignment horizontal="center" vertical="center"/>
      <protection locked="0"/>
    </xf>
    <xf numFmtId="2" fontId="5" fillId="8" borderId="18" xfId="2" applyNumberFormat="1" applyFont="1" applyFill="1" applyBorder="1" applyAlignment="1" applyProtection="1">
      <alignment horizontal="center" vertical="center"/>
      <protection locked="0"/>
    </xf>
    <xf numFmtId="165" fontId="5" fillId="8" borderId="18" xfId="2" applyNumberFormat="1" applyFont="1" applyFill="1" applyBorder="1" applyAlignment="1" applyProtection="1">
      <alignment horizontal="center" vertical="center"/>
      <protection locked="0"/>
    </xf>
    <xf numFmtId="0" fontId="5" fillId="8" borderId="18" xfId="2" applyFont="1" applyFill="1" applyBorder="1" applyAlignment="1" applyProtection="1">
      <alignment horizontal="center" vertical="center"/>
      <protection locked="0"/>
    </xf>
    <xf numFmtId="0" fontId="4" fillId="5" borderId="18" xfId="2" applyFont="1" applyFill="1" applyBorder="1" applyAlignment="1" applyProtection="1">
      <alignment horizontal="center" vertical="center"/>
      <protection locked="0"/>
    </xf>
    <xf numFmtId="2" fontId="5" fillId="6" borderId="18" xfId="2" applyNumberFormat="1" applyFont="1" applyFill="1" applyBorder="1" applyAlignment="1" applyProtection="1">
      <alignment horizontal="center" vertical="center"/>
      <protection locked="0"/>
    </xf>
    <xf numFmtId="168" fontId="5" fillId="6" borderId="18" xfId="2" applyNumberFormat="1" applyFont="1" applyFill="1" applyBorder="1" applyAlignment="1" applyProtection="1">
      <alignment horizontal="center" vertical="center"/>
      <protection locked="0"/>
    </xf>
    <xf numFmtId="167" fontId="5" fillId="6" borderId="18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horizontal="right"/>
    </xf>
    <xf numFmtId="0" fontId="4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/>
    </xf>
    <xf numFmtId="0" fontId="4" fillId="7" borderId="0" xfId="2" applyFont="1" applyFill="1" applyAlignment="1" applyProtection="1">
      <alignment horizontal="center" vertical="center"/>
    </xf>
    <xf numFmtId="0" fontId="4" fillId="0" borderId="0" xfId="2" applyFont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22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top"/>
    </xf>
    <xf numFmtId="0" fontId="6" fillId="0" borderId="23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/>
    </xf>
    <xf numFmtId="0" fontId="4" fillId="7" borderId="0" xfId="2" applyFont="1" applyFill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/>
    </xf>
    <xf numFmtId="2" fontId="5" fillId="0" borderId="0" xfId="2" applyNumberFormat="1" applyFont="1" applyFill="1" applyBorder="1" applyAlignment="1" applyProtection="1">
      <alignment horizontal="center" vertical="center"/>
    </xf>
    <xf numFmtId="168" fontId="5" fillId="0" borderId="0" xfId="2" applyNumberFormat="1" applyFont="1" applyFill="1" applyBorder="1" applyAlignment="1" applyProtection="1">
      <alignment horizontal="center" vertical="center"/>
    </xf>
    <xf numFmtId="167" fontId="5" fillId="0" borderId="0" xfId="2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165" fontId="4" fillId="4" borderId="10" xfId="2" applyNumberFormat="1" applyFont="1" applyFill="1" applyBorder="1" applyAlignment="1" applyProtection="1">
      <alignment horizontal="center" vertical="center"/>
    </xf>
    <xf numFmtId="164" fontId="4" fillId="4" borderId="1" xfId="2" applyNumberFormat="1" applyFont="1" applyFill="1" applyBorder="1" applyAlignment="1" applyProtection="1">
      <alignment horizontal="center" vertical="center"/>
    </xf>
    <xf numFmtId="166" fontId="4" fillId="0" borderId="0" xfId="2" applyNumberFormat="1" applyFont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43" fontId="3" fillId="3" borderId="12" xfId="3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left" vertical="center"/>
    </xf>
    <xf numFmtId="0" fontId="7" fillId="0" borderId="15" xfId="2" quotePrefix="1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center"/>
    </xf>
    <xf numFmtId="9" fontId="4" fillId="0" borderId="0" xfId="4" applyFont="1" applyBorder="1" applyAlignment="1" applyProtection="1">
      <alignment horizontal="center" vertical="center"/>
    </xf>
    <xf numFmtId="44" fontId="4" fillId="0" borderId="0" xfId="5" applyFont="1" applyBorder="1" applyAlignment="1" applyProtection="1">
      <alignment horizontal="center" vertical="center"/>
    </xf>
    <xf numFmtId="170" fontId="4" fillId="0" borderId="6" xfId="3" applyNumberFormat="1" applyFont="1" applyBorder="1" applyAlignment="1" applyProtection="1">
      <alignment horizontal="center" vertical="center"/>
    </xf>
    <xf numFmtId="44" fontId="4" fillId="0" borderId="15" xfId="5" applyFont="1" applyBorder="1" applyAlignment="1" applyProtection="1">
      <alignment horizontal="center" vertical="center"/>
    </xf>
    <xf numFmtId="170" fontId="4" fillId="0" borderId="16" xfId="3" applyNumberFormat="1" applyFont="1" applyBorder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/>
    </xf>
    <xf numFmtId="169" fontId="4" fillId="0" borderId="0" xfId="2" applyNumberFormat="1" applyFont="1" applyAlignment="1" applyProtection="1">
      <alignment horizontal="center" vertical="center"/>
    </xf>
    <xf numFmtId="169" fontId="3" fillId="0" borderId="0" xfId="2" applyNumberFormat="1" applyFont="1" applyFill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 wrapText="1"/>
    </xf>
    <xf numFmtId="0" fontId="4" fillId="0" borderId="14" xfId="2" applyFont="1" applyBorder="1" applyAlignment="1" applyProtection="1">
      <alignment horizontal="center" vertical="center"/>
    </xf>
    <xf numFmtId="169" fontId="4" fillId="0" borderId="0" xfId="5" applyNumberFormat="1" applyFont="1" applyBorder="1" applyAlignment="1" applyProtection="1">
      <alignment horizontal="center" vertical="center"/>
    </xf>
    <xf numFmtId="169" fontId="4" fillId="0" borderId="15" xfId="5" applyNumberFormat="1" applyFont="1" applyBorder="1" applyAlignment="1" applyProtection="1">
      <alignment horizontal="center" vertical="center"/>
    </xf>
    <xf numFmtId="169" fontId="4" fillId="0" borderId="0" xfId="2" applyNumberFormat="1" applyFont="1" applyAlignment="1" applyProtection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166" fontId="4" fillId="0" borderId="0" xfId="3" applyNumberFormat="1" applyFont="1" applyBorder="1" applyAlignment="1" applyProtection="1">
      <alignment horizontal="center" vertical="center"/>
    </xf>
    <xf numFmtId="0" fontId="4" fillId="5" borderId="1" xfId="2" applyFont="1" applyFill="1" applyBorder="1" applyAlignment="1" applyProtection="1">
      <alignment horizontal="center" vertical="center"/>
    </xf>
    <xf numFmtId="0" fontId="4" fillId="5" borderId="11" xfId="2" applyFont="1" applyFill="1" applyBorder="1" applyAlignment="1" applyProtection="1">
      <alignment horizontal="center" vertical="center"/>
    </xf>
    <xf numFmtId="166" fontId="4" fillId="3" borderId="13" xfId="3" applyNumberFormat="1" applyFont="1" applyFill="1" applyBorder="1" applyAlignment="1" applyProtection="1">
      <alignment horizontal="center" vertical="center"/>
    </xf>
    <xf numFmtId="2" fontId="4" fillId="6" borderId="10" xfId="2" applyNumberFormat="1" applyFont="1" applyFill="1" applyBorder="1" applyAlignment="1" applyProtection="1">
      <alignment horizontal="center" vertical="center"/>
    </xf>
    <xf numFmtId="168" fontId="4" fillId="6" borderId="1" xfId="2" applyNumberFormat="1" applyFont="1" applyFill="1" applyBorder="1" applyAlignment="1" applyProtection="1">
      <alignment horizontal="center" vertical="center"/>
    </xf>
    <xf numFmtId="167" fontId="4" fillId="6" borderId="1" xfId="2" applyNumberFormat="1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 wrapText="1"/>
    </xf>
    <xf numFmtId="9" fontId="3" fillId="3" borderId="6" xfId="2" applyNumberFormat="1" applyFont="1" applyFill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166" fontId="4" fillId="0" borderId="15" xfId="3" applyNumberFormat="1" applyFont="1" applyBorder="1" applyAlignment="1" applyProtection="1">
      <alignment horizontal="center" vertical="center"/>
    </xf>
    <xf numFmtId="9" fontId="3" fillId="3" borderId="16" xfId="2" applyNumberFormat="1" applyFont="1" applyFill="1" applyBorder="1" applyAlignment="1" applyProtection="1">
      <alignment horizontal="center" vertical="center"/>
    </xf>
    <xf numFmtId="2" fontId="4" fillId="6" borderId="25" xfId="2" applyNumberFormat="1" applyFont="1" applyFill="1" applyBorder="1" applyAlignment="1" applyProtection="1">
      <alignment horizontal="center" vertical="center"/>
    </xf>
    <xf numFmtId="0" fontId="4" fillId="5" borderId="26" xfId="2" applyFont="1" applyFill="1" applyBorder="1" applyAlignment="1" applyProtection="1">
      <alignment horizontal="center" vertical="center"/>
    </xf>
    <xf numFmtId="168" fontId="4" fillId="6" borderId="26" xfId="2" applyNumberFormat="1" applyFont="1" applyFill="1" applyBorder="1" applyAlignment="1" applyProtection="1">
      <alignment horizontal="center" vertical="center"/>
    </xf>
    <xf numFmtId="167" fontId="4" fillId="6" borderId="26" xfId="2" applyNumberFormat="1" applyFont="1" applyFill="1" applyBorder="1" applyAlignment="1" applyProtection="1">
      <alignment horizontal="center" vertical="center"/>
    </xf>
    <xf numFmtId="0" fontId="4" fillId="5" borderId="27" xfId="2" applyFont="1" applyFill="1" applyBorder="1" applyAlignment="1" applyProtection="1">
      <alignment horizontal="center" vertical="center"/>
    </xf>
    <xf numFmtId="166" fontId="4" fillId="3" borderId="28" xfId="3" applyNumberFormat="1" applyFont="1" applyFill="1" applyBorder="1" applyAlignment="1" applyProtection="1">
      <alignment horizontal="center" vertical="center"/>
    </xf>
    <xf numFmtId="43" fontId="4" fillId="0" borderId="15" xfId="3" applyFont="1" applyBorder="1" applyAlignment="1" applyProtection="1">
      <alignment horizontal="center" vertical="center"/>
    </xf>
    <xf numFmtId="165" fontId="4" fillId="4" borderId="25" xfId="2" applyNumberFormat="1" applyFont="1" applyFill="1" applyBorder="1" applyAlignment="1" applyProtection="1">
      <alignment horizontal="center" vertical="center"/>
    </xf>
    <xf numFmtId="164" fontId="4" fillId="4" borderId="26" xfId="2" applyNumberFormat="1" applyFont="1" applyFill="1" applyBorder="1" applyAlignment="1" applyProtection="1">
      <alignment horizontal="center" vertical="center"/>
    </xf>
    <xf numFmtId="0" fontId="2" fillId="0" borderId="19" xfId="2" applyFont="1" applyBorder="1" applyAlignment="1" applyProtection="1">
      <alignment horizontal="left" vertical="center"/>
      <protection locked="0"/>
    </xf>
    <xf numFmtId="0" fontId="2" fillId="0" borderId="20" xfId="2" applyFont="1" applyBorder="1" applyAlignment="1" applyProtection="1">
      <alignment horizontal="left" vertical="center"/>
      <protection locked="0"/>
    </xf>
    <xf numFmtId="0" fontId="2" fillId="0" borderId="21" xfId="2" applyFont="1" applyBorder="1" applyAlignment="1" applyProtection="1">
      <alignment horizontal="left" vertical="center"/>
      <protection locked="0"/>
    </xf>
    <xf numFmtId="0" fontId="3" fillId="0" borderId="19" xfId="2" applyFont="1" applyFill="1" applyBorder="1" applyAlignment="1" applyProtection="1">
      <alignment horizontal="center" vertical="center" wrapText="1"/>
    </xf>
    <xf numFmtId="0" fontId="3" fillId="0" borderId="20" xfId="2" applyFont="1" applyFill="1" applyBorder="1" applyAlignment="1" applyProtection="1">
      <alignment horizontal="center" vertical="center" wrapText="1"/>
    </xf>
    <xf numFmtId="0" fontId="3" fillId="0" borderId="21" xfId="2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3"/>
    <cellStyle name="Currency 2" xfId="5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B1" sqref="B1:D1"/>
    </sheetView>
  </sheetViews>
  <sheetFormatPr defaultRowHeight="15" x14ac:dyDescent="0.25"/>
  <cols>
    <col min="2" max="2" width="13.85546875" customWidth="1"/>
    <col min="3" max="3" width="15.5703125" customWidth="1"/>
    <col min="4" max="4" width="12.42578125" customWidth="1"/>
    <col min="5" max="5" width="16" customWidth="1"/>
    <col min="7" max="7" width="13.7109375" customWidth="1"/>
    <col min="8" max="8" width="12" bestFit="1" customWidth="1"/>
    <col min="9" max="9" width="13.140625" customWidth="1"/>
    <col min="12" max="12" width="13.7109375" customWidth="1"/>
    <col min="13" max="13" width="10" bestFit="1" customWidth="1"/>
  </cols>
  <sheetData>
    <row r="1" spans="1:6" ht="15.75" x14ac:dyDescent="0.25">
      <c r="A1" s="18" t="s">
        <v>0</v>
      </c>
      <c r="B1" s="100"/>
      <c r="C1" s="101"/>
      <c r="D1" s="102"/>
      <c r="E1" s="6"/>
      <c r="F1" s="6"/>
    </row>
    <row r="2" spans="1:6" x14ac:dyDescent="0.25">
      <c r="A2" s="19"/>
      <c r="B2" s="7"/>
      <c r="C2" s="7"/>
      <c r="D2" s="7"/>
      <c r="E2" s="7"/>
      <c r="F2" s="7"/>
    </row>
    <row r="3" spans="1:6" ht="15.75" x14ac:dyDescent="0.25">
      <c r="A3" s="20" t="s">
        <v>60</v>
      </c>
      <c r="B3" s="21"/>
      <c r="C3" s="21"/>
      <c r="D3" s="21"/>
      <c r="E3" s="21"/>
      <c r="F3" s="21"/>
    </row>
    <row r="4" spans="1:6" ht="15.75" x14ac:dyDescent="0.25">
      <c r="A4" s="22" t="s">
        <v>49</v>
      </c>
      <c r="B4" s="21"/>
      <c r="C4" s="21"/>
      <c r="D4" s="21"/>
      <c r="E4" s="21"/>
      <c r="F4" s="21"/>
    </row>
    <row r="5" spans="1:6" x14ac:dyDescent="0.25">
      <c r="A5" s="7"/>
      <c r="B5" s="7"/>
      <c r="C5" s="7"/>
      <c r="D5" s="7"/>
      <c r="E5" s="7"/>
      <c r="F5" s="7"/>
    </row>
    <row r="6" spans="1:6" ht="15.75" thickBot="1" x14ac:dyDescent="0.3">
      <c r="A6" s="23" t="s">
        <v>1</v>
      </c>
      <c r="B6" s="24" t="s">
        <v>50</v>
      </c>
      <c r="C6" s="7"/>
      <c r="D6" s="7"/>
      <c r="E6" s="7"/>
      <c r="F6" s="7"/>
    </row>
    <row r="7" spans="1:6" ht="51.75" thickBot="1" x14ac:dyDescent="0.3">
      <c r="A7" s="23" t="s">
        <v>2</v>
      </c>
      <c r="B7" s="4" t="s">
        <v>58</v>
      </c>
      <c r="C7" s="7"/>
      <c r="D7" s="4" t="s">
        <v>51</v>
      </c>
      <c r="E7" s="29" t="s">
        <v>59</v>
      </c>
      <c r="F7" s="7"/>
    </row>
    <row r="8" spans="1:6" ht="15.75" thickBot="1" x14ac:dyDescent="0.3">
      <c r="A8" s="7"/>
      <c r="B8" s="11">
        <v>0.4535923</v>
      </c>
      <c r="C8" s="7"/>
      <c r="D8" s="1">
        <f>B8/1000</f>
        <v>4.535923E-4</v>
      </c>
      <c r="E8" s="7"/>
      <c r="F8" s="7"/>
    </row>
    <row r="9" spans="1:6" x14ac:dyDescent="0.25">
      <c r="A9" s="7"/>
      <c r="B9" s="25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ht="15.75" thickBot="1" x14ac:dyDescent="0.3">
      <c r="A11" s="23" t="s">
        <v>3</v>
      </c>
      <c r="B11" s="24" t="s">
        <v>4</v>
      </c>
      <c r="C11" s="7"/>
      <c r="D11" s="7"/>
      <c r="E11" s="7"/>
      <c r="F11" s="7"/>
    </row>
    <row r="12" spans="1:6" ht="66" thickBot="1" x14ac:dyDescent="0.3">
      <c r="A12" s="23" t="s">
        <v>2</v>
      </c>
      <c r="B12" s="26" t="s">
        <v>5</v>
      </c>
      <c r="C12" s="26" t="s">
        <v>6</v>
      </c>
      <c r="D12" s="26" t="s">
        <v>7</v>
      </c>
      <c r="E12" s="7"/>
      <c r="F12" s="7"/>
    </row>
    <row r="13" spans="1:6" ht="15.75" thickBot="1" x14ac:dyDescent="0.3">
      <c r="A13" s="7"/>
      <c r="B13" s="9">
        <v>1311.05</v>
      </c>
      <c r="C13" s="10">
        <v>1.7000000000000001E-2</v>
      </c>
      <c r="D13" s="10">
        <v>1.7999999999999999E-2</v>
      </c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ht="15.75" thickBot="1" x14ac:dyDescent="0.3">
      <c r="A16" s="23" t="s">
        <v>8</v>
      </c>
      <c r="B16" s="27" t="s">
        <v>9</v>
      </c>
      <c r="C16" s="7"/>
      <c r="D16" s="7"/>
      <c r="E16" s="7"/>
      <c r="F16" s="7"/>
    </row>
    <row r="17" spans="1:4" ht="39.75" x14ac:dyDescent="0.25">
      <c r="A17" s="23" t="s">
        <v>2</v>
      </c>
      <c r="B17" s="26" t="s">
        <v>10</v>
      </c>
      <c r="C17" s="26" t="s">
        <v>11</v>
      </c>
      <c r="D17" s="28" t="s">
        <v>12</v>
      </c>
    </row>
    <row r="18" spans="1:4" x14ac:dyDescent="0.25">
      <c r="A18" s="7"/>
      <c r="B18" s="16">
        <f>D8*B13</f>
        <v>0.59468218491500002</v>
      </c>
      <c r="C18" s="17">
        <f>D8*C13</f>
        <v>7.7110690999999999E-6</v>
      </c>
      <c r="D18" s="17">
        <f>D8*D13</f>
        <v>8.1646613999999997E-6</v>
      </c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23" t="s">
        <v>13</v>
      </c>
      <c r="B21" s="29" t="s">
        <v>14</v>
      </c>
      <c r="C21" s="7"/>
      <c r="D21" s="7"/>
    </row>
    <row r="22" spans="1:4" ht="38.25" x14ac:dyDescent="0.25">
      <c r="A22" s="30" t="s">
        <v>15</v>
      </c>
      <c r="B22" s="103" t="s">
        <v>16</v>
      </c>
      <c r="C22" s="104"/>
      <c r="D22" s="105"/>
    </row>
    <row r="23" spans="1:4" ht="15.75" thickBot="1" x14ac:dyDescent="0.3">
      <c r="A23" s="7"/>
      <c r="B23" s="31" t="s">
        <v>17</v>
      </c>
      <c r="C23" s="31" t="s">
        <v>18</v>
      </c>
      <c r="D23" s="31" t="s">
        <v>19</v>
      </c>
    </row>
    <row r="24" spans="1:4" ht="15.75" thickBot="1" x14ac:dyDescent="0.3">
      <c r="A24" s="7"/>
      <c r="B24" s="12">
        <v>1</v>
      </c>
      <c r="C24" s="12">
        <v>25</v>
      </c>
      <c r="D24" s="12">
        <v>298</v>
      </c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ht="15.75" thickBot="1" x14ac:dyDescent="0.3">
      <c r="A27" s="23" t="s">
        <v>20</v>
      </c>
      <c r="B27" s="29" t="s">
        <v>21</v>
      </c>
      <c r="C27" s="7"/>
      <c r="D27" s="7"/>
    </row>
    <row r="28" spans="1:4" ht="40.5" thickBot="1" x14ac:dyDescent="0.3">
      <c r="A28" s="30" t="s">
        <v>22</v>
      </c>
      <c r="B28" s="26" t="s">
        <v>23</v>
      </c>
      <c r="C28" s="26" t="s">
        <v>24</v>
      </c>
      <c r="D28" s="28" t="s">
        <v>25</v>
      </c>
    </row>
    <row r="29" spans="1:4" ht="15.75" thickBot="1" x14ac:dyDescent="0.3">
      <c r="A29" s="7"/>
      <c r="B29" s="13">
        <v>52.79</v>
      </c>
      <c r="C29" s="14">
        <v>4.7499999999999999E-3</v>
      </c>
      <c r="D29" s="15">
        <v>9.5000000000000005E-5</v>
      </c>
    </row>
    <row r="30" spans="1:4" x14ac:dyDescent="0.25">
      <c r="A30" s="7"/>
      <c r="B30" s="32"/>
      <c r="C30" s="33"/>
      <c r="D30" s="34"/>
    </row>
    <row r="31" spans="1:4" x14ac:dyDescent="0.25">
      <c r="A31" s="7"/>
      <c r="B31" s="7"/>
      <c r="C31" s="7"/>
      <c r="D31" s="7"/>
    </row>
    <row r="32" spans="1:4" x14ac:dyDescent="0.25">
      <c r="A32" s="23" t="s">
        <v>26</v>
      </c>
      <c r="B32" s="27" t="s">
        <v>27</v>
      </c>
      <c r="C32" s="7"/>
      <c r="D32" s="7"/>
    </row>
    <row r="33" spans="1:14" ht="15.75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41.25" x14ac:dyDescent="0.25">
      <c r="A34" s="76" t="s">
        <v>28</v>
      </c>
      <c r="B34" s="77" t="s">
        <v>52</v>
      </c>
      <c r="C34" s="37" t="s">
        <v>10</v>
      </c>
      <c r="D34" s="38" t="s">
        <v>16</v>
      </c>
      <c r="E34" s="37" t="s">
        <v>11</v>
      </c>
      <c r="F34" s="38" t="s">
        <v>16</v>
      </c>
      <c r="G34" s="39" t="s">
        <v>12</v>
      </c>
      <c r="H34" s="40" t="s">
        <v>16</v>
      </c>
      <c r="I34" s="77" t="s">
        <v>29</v>
      </c>
      <c r="J34" s="77" t="s">
        <v>30</v>
      </c>
      <c r="K34" s="77" t="s">
        <v>31</v>
      </c>
      <c r="L34" s="41" t="s">
        <v>32</v>
      </c>
      <c r="M34" s="42" t="s">
        <v>33</v>
      </c>
      <c r="N34" s="7"/>
    </row>
    <row r="35" spans="1:14" x14ac:dyDescent="0.25">
      <c r="A35" s="78">
        <v>2002</v>
      </c>
      <c r="B35" s="75">
        <v>18000000</v>
      </c>
      <c r="C35" s="44">
        <f>$B$18</f>
        <v>0.59468218491500002</v>
      </c>
      <c r="D35" s="80">
        <f>$B$24</f>
        <v>1</v>
      </c>
      <c r="E35" s="45">
        <f>$C$18</f>
        <v>7.7110690999999999E-6</v>
      </c>
      <c r="F35" s="80">
        <f>$C$24</f>
        <v>25</v>
      </c>
      <c r="G35" s="45">
        <f>$D$18</f>
        <v>8.1646613999999997E-6</v>
      </c>
      <c r="H35" s="81">
        <f>$D$24</f>
        <v>298</v>
      </c>
      <c r="I35" s="75">
        <f>B35*C35*D35</f>
        <v>10704279.328470001</v>
      </c>
      <c r="J35" s="75">
        <f>B35*E35*F35</f>
        <v>3469.9810950000001</v>
      </c>
      <c r="K35" s="75">
        <f>B35*G35*H35</f>
        <v>43795.243749599998</v>
      </c>
      <c r="L35" s="75">
        <f>SUM(I35:K35)</f>
        <v>10751544.5533146</v>
      </c>
      <c r="M35" s="82">
        <f>L35/1000</f>
        <v>10751.544553314599</v>
      </c>
      <c r="N35" s="46"/>
    </row>
    <row r="36" spans="1:14" x14ac:dyDescent="0.25">
      <c r="A36" s="78">
        <v>2003</v>
      </c>
      <c r="B36" s="75">
        <v>18360000</v>
      </c>
      <c r="C36" s="44">
        <f t="shared" ref="C36:C43" si="0">$B$18</f>
        <v>0.59468218491500002</v>
      </c>
      <c r="D36" s="80">
        <f t="shared" ref="D36:D43" si="1">$B$24</f>
        <v>1</v>
      </c>
      <c r="E36" s="45">
        <f t="shared" ref="E36:E43" si="2">$C$18</f>
        <v>7.7110690999999999E-6</v>
      </c>
      <c r="F36" s="80">
        <f t="shared" ref="F36:F43" si="3">$C$24</f>
        <v>25</v>
      </c>
      <c r="G36" s="45">
        <f t="shared" ref="G36:G43" si="4">$D$18</f>
        <v>8.1646613999999997E-6</v>
      </c>
      <c r="H36" s="81">
        <f t="shared" ref="H36:H43" si="5">$D$24</f>
        <v>298</v>
      </c>
      <c r="I36" s="75">
        <f t="shared" ref="I36:I43" si="6">B36*C36*D36</f>
        <v>10918364.9150394</v>
      </c>
      <c r="J36" s="75">
        <f t="shared" ref="J36:J43" si="7">B36*E36*F36</f>
        <v>3539.3807168999997</v>
      </c>
      <c r="K36" s="75">
        <f t="shared" ref="K36:K43" si="8">B36*G36*H36</f>
        <v>44671.148624591995</v>
      </c>
      <c r="L36" s="75">
        <f t="shared" ref="L36:L43" si="9">SUM(I36:K36)</f>
        <v>10966575.444380891</v>
      </c>
      <c r="M36" s="82">
        <f t="shared" ref="M36:M43" si="10">L36/1000</f>
        <v>10966.575444380891</v>
      </c>
      <c r="N36" s="46"/>
    </row>
    <row r="37" spans="1:14" x14ac:dyDescent="0.25">
      <c r="A37" s="78">
        <v>2004</v>
      </c>
      <c r="B37" s="75">
        <v>18727200</v>
      </c>
      <c r="C37" s="44">
        <f t="shared" si="0"/>
        <v>0.59468218491500002</v>
      </c>
      <c r="D37" s="80">
        <f t="shared" si="1"/>
        <v>1</v>
      </c>
      <c r="E37" s="45">
        <f t="shared" si="2"/>
        <v>7.7110690999999999E-6</v>
      </c>
      <c r="F37" s="80">
        <f t="shared" si="3"/>
        <v>25</v>
      </c>
      <c r="G37" s="45">
        <f t="shared" si="4"/>
        <v>8.1646613999999997E-6</v>
      </c>
      <c r="H37" s="81">
        <f t="shared" si="5"/>
        <v>298</v>
      </c>
      <c r="I37" s="75">
        <f t="shared" si="6"/>
        <v>11136732.213340189</v>
      </c>
      <c r="J37" s="75">
        <f t="shared" si="7"/>
        <v>3610.1683312379996</v>
      </c>
      <c r="K37" s="75">
        <f t="shared" si="8"/>
        <v>45564.571597083836</v>
      </c>
      <c r="L37" s="75">
        <f t="shared" si="9"/>
        <v>11185906.953268511</v>
      </c>
      <c r="M37" s="82">
        <f t="shared" si="10"/>
        <v>11185.906953268512</v>
      </c>
      <c r="N37" s="46"/>
    </row>
    <row r="38" spans="1:14" x14ac:dyDescent="0.25">
      <c r="A38" s="78">
        <v>2005</v>
      </c>
      <c r="B38" s="75">
        <v>19101744</v>
      </c>
      <c r="C38" s="44">
        <f t="shared" si="0"/>
        <v>0.59468218491500002</v>
      </c>
      <c r="D38" s="80">
        <f t="shared" si="1"/>
        <v>1</v>
      </c>
      <c r="E38" s="45">
        <f t="shared" si="2"/>
        <v>7.7110690999999999E-6</v>
      </c>
      <c r="F38" s="80">
        <f t="shared" si="3"/>
        <v>25</v>
      </c>
      <c r="G38" s="45">
        <f t="shared" si="4"/>
        <v>8.1646613999999997E-6</v>
      </c>
      <c r="H38" s="81">
        <f t="shared" si="5"/>
        <v>298</v>
      </c>
      <c r="I38" s="75">
        <f t="shared" si="6"/>
        <v>11359466.857606992</v>
      </c>
      <c r="J38" s="75">
        <f t="shared" si="7"/>
        <v>3682.3716978627599</v>
      </c>
      <c r="K38" s="75">
        <f t="shared" si="8"/>
        <v>46475.863029025517</v>
      </c>
      <c r="L38" s="75">
        <f t="shared" si="9"/>
        <v>11409625.092333881</v>
      </c>
      <c r="M38" s="82">
        <f t="shared" si="10"/>
        <v>11409.625092333881</v>
      </c>
      <c r="N38" s="46"/>
    </row>
    <row r="39" spans="1:14" x14ac:dyDescent="0.25">
      <c r="A39" s="78">
        <v>2006</v>
      </c>
      <c r="B39" s="75">
        <v>19483779</v>
      </c>
      <c r="C39" s="44">
        <f t="shared" si="0"/>
        <v>0.59468218491500002</v>
      </c>
      <c r="D39" s="80">
        <f t="shared" si="1"/>
        <v>1</v>
      </c>
      <c r="E39" s="45">
        <f t="shared" si="2"/>
        <v>7.7110690999999999E-6</v>
      </c>
      <c r="F39" s="80">
        <f t="shared" si="3"/>
        <v>25</v>
      </c>
      <c r="G39" s="45">
        <f t="shared" si="4"/>
        <v>8.1646613999999997E-6</v>
      </c>
      <c r="H39" s="81">
        <f t="shared" si="5"/>
        <v>298</v>
      </c>
      <c r="I39" s="75">
        <f t="shared" si="6"/>
        <v>11586656.266120994</v>
      </c>
      <c r="J39" s="75">
        <f t="shared" si="7"/>
        <v>3756.0191549532228</v>
      </c>
      <c r="K39" s="75">
        <f t="shared" si="8"/>
        <v>47405.380581574311</v>
      </c>
      <c r="L39" s="75">
        <f t="shared" si="9"/>
        <v>11637817.665857522</v>
      </c>
      <c r="M39" s="82">
        <f t="shared" si="10"/>
        <v>11637.817665857521</v>
      </c>
      <c r="N39" s="46"/>
    </row>
    <row r="40" spans="1:14" x14ac:dyDescent="0.25">
      <c r="A40" s="78">
        <v>2007</v>
      </c>
      <c r="B40" s="75">
        <v>19873454</v>
      </c>
      <c r="C40" s="44">
        <f t="shared" si="0"/>
        <v>0.59468218491500002</v>
      </c>
      <c r="D40" s="80">
        <f t="shared" si="1"/>
        <v>1</v>
      </c>
      <c r="E40" s="45">
        <f t="shared" si="2"/>
        <v>7.7110690999999999E-6</v>
      </c>
      <c r="F40" s="80">
        <f t="shared" si="3"/>
        <v>25</v>
      </c>
      <c r="G40" s="45">
        <f t="shared" si="4"/>
        <v>8.1646613999999997E-6</v>
      </c>
      <c r="H40" s="81">
        <f t="shared" si="5"/>
        <v>298</v>
      </c>
      <c r="I40" s="75">
        <f t="shared" si="6"/>
        <v>11818389.046527747</v>
      </c>
      <c r="J40" s="75">
        <f t="shared" si="7"/>
        <v>3831.1394262417848</v>
      </c>
      <c r="K40" s="75">
        <f t="shared" si="8"/>
        <v>48353.486782025728</v>
      </c>
      <c r="L40" s="75">
        <f t="shared" si="9"/>
        <v>11870573.672736015</v>
      </c>
      <c r="M40" s="82">
        <f t="shared" si="10"/>
        <v>11870.573672736014</v>
      </c>
      <c r="N40" s="46"/>
    </row>
    <row r="41" spans="1:14" x14ac:dyDescent="0.25">
      <c r="A41" s="78">
        <v>2008</v>
      </c>
      <c r="B41" s="75">
        <v>20270924</v>
      </c>
      <c r="C41" s="44">
        <f t="shared" si="0"/>
        <v>0.59468218491500002</v>
      </c>
      <c r="D41" s="80">
        <f t="shared" si="1"/>
        <v>1</v>
      </c>
      <c r="E41" s="45">
        <f t="shared" si="2"/>
        <v>7.7110690999999999E-6</v>
      </c>
      <c r="F41" s="80">
        <f t="shared" si="3"/>
        <v>25</v>
      </c>
      <c r="G41" s="45">
        <f t="shared" si="4"/>
        <v>8.1646613999999997E-6</v>
      </c>
      <c r="H41" s="81">
        <f t="shared" si="5"/>
        <v>298</v>
      </c>
      <c r="I41" s="75">
        <f t="shared" si="6"/>
        <v>12054757.374565912</v>
      </c>
      <c r="J41" s="75">
        <f t="shared" si="7"/>
        <v>3907.7623921212103</v>
      </c>
      <c r="K41" s="75">
        <f t="shared" si="8"/>
        <v>49320.558756089813</v>
      </c>
      <c r="L41" s="75">
        <f t="shared" si="9"/>
        <v>12107985.695714124</v>
      </c>
      <c r="M41" s="82">
        <f t="shared" si="10"/>
        <v>12107.985695714124</v>
      </c>
      <c r="N41" s="46"/>
    </row>
    <row r="42" spans="1:14" x14ac:dyDescent="0.25">
      <c r="A42" s="78">
        <v>2009</v>
      </c>
      <c r="B42" s="75">
        <v>20676342</v>
      </c>
      <c r="C42" s="44">
        <f t="shared" si="0"/>
        <v>0.59468218491500002</v>
      </c>
      <c r="D42" s="80">
        <f t="shared" si="1"/>
        <v>1</v>
      </c>
      <c r="E42" s="45">
        <f t="shared" si="2"/>
        <v>7.7110690999999999E-6</v>
      </c>
      <c r="F42" s="80">
        <f t="shared" si="3"/>
        <v>25</v>
      </c>
      <c r="G42" s="45">
        <f t="shared" si="4"/>
        <v>8.1646613999999997E-6</v>
      </c>
      <c r="H42" s="81">
        <f t="shared" si="5"/>
        <v>298</v>
      </c>
      <c r="I42" s="75">
        <f t="shared" si="6"/>
        <v>12295852.236609781</v>
      </c>
      <c r="J42" s="75">
        <f t="shared" si="7"/>
        <v>3985.9175474308054</v>
      </c>
      <c r="K42" s="75">
        <f t="shared" si="8"/>
        <v>50306.968763338438</v>
      </c>
      <c r="L42" s="75">
        <f t="shared" si="9"/>
        <v>12350145.12292055</v>
      </c>
      <c r="M42" s="82">
        <f t="shared" si="10"/>
        <v>12350.14512292055</v>
      </c>
      <c r="N42" s="46"/>
    </row>
    <row r="43" spans="1:14" ht="15.75" thickBot="1" x14ac:dyDescent="0.3">
      <c r="A43" s="88">
        <v>2010</v>
      </c>
      <c r="B43" s="3">
        <v>21089869</v>
      </c>
      <c r="C43" s="98">
        <f t="shared" si="0"/>
        <v>0.59468218491500002</v>
      </c>
      <c r="D43" s="92">
        <f t="shared" si="1"/>
        <v>1</v>
      </c>
      <c r="E43" s="99">
        <f t="shared" si="2"/>
        <v>7.7110690999999999E-6</v>
      </c>
      <c r="F43" s="92">
        <f t="shared" si="3"/>
        <v>25</v>
      </c>
      <c r="G43" s="99">
        <f t="shared" si="4"/>
        <v>8.1646613999999997E-6</v>
      </c>
      <c r="H43" s="95">
        <f t="shared" si="5"/>
        <v>298</v>
      </c>
      <c r="I43" s="3">
        <f t="shared" si="6"/>
        <v>12541769.376491128</v>
      </c>
      <c r="J43" s="3">
        <f t="shared" si="7"/>
        <v>4065.635929223698</v>
      </c>
      <c r="K43" s="3">
        <f t="shared" si="8"/>
        <v>51313.108527896264</v>
      </c>
      <c r="L43" s="3">
        <f t="shared" si="9"/>
        <v>12597148.120948248</v>
      </c>
      <c r="M43" s="96">
        <f t="shared" si="10"/>
        <v>12597.148120948248</v>
      </c>
      <c r="N43" s="46"/>
    </row>
    <row r="44" spans="1:14" ht="15.75" thickBot="1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97"/>
      <c r="N44" s="7"/>
    </row>
    <row r="45" spans="1:14" ht="41.25" x14ac:dyDescent="0.25">
      <c r="A45" s="76" t="s">
        <v>28</v>
      </c>
      <c r="B45" s="70" t="s">
        <v>34</v>
      </c>
      <c r="C45" s="49" t="s">
        <v>35</v>
      </c>
      <c r="D45" s="50" t="s">
        <v>16</v>
      </c>
      <c r="E45" s="50" t="s">
        <v>36</v>
      </c>
      <c r="F45" s="50" t="s">
        <v>16</v>
      </c>
      <c r="G45" s="50" t="s">
        <v>37</v>
      </c>
      <c r="H45" s="40" t="s">
        <v>16</v>
      </c>
      <c r="I45" s="77" t="s">
        <v>29</v>
      </c>
      <c r="J45" s="77" t="s">
        <v>30</v>
      </c>
      <c r="K45" s="77" t="s">
        <v>31</v>
      </c>
      <c r="L45" s="41" t="s">
        <v>32</v>
      </c>
      <c r="M45" s="51" t="s">
        <v>33</v>
      </c>
      <c r="N45" s="7"/>
    </row>
    <row r="46" spans="1:14" x14ac:dyDescent="0.25">
      <c r="A46" s="78">
        <v>2002</v>
      </c>
      <c r="B46" s="79">
        <v>350000</v>
      </c>
      <c r="C46" s="83">
        <f>$B$29</f>
        <v>52.79</v>
      </c>
      <c r="D46" s="80">
        <f t="shared" ref="D46:D54" si="11">$B$24</f>
        <v>1</v>
      </c>
      <c r="E46" s="84">
        <f>$C$29</f>
        <v>4.7499999999999999E-3</v>
      </c>
      <c r="F46" s="80">
        <f t="shared" ref="F46:F54" si="12">$C$24</f>
        <v>25</v>
      </c>
      <c r="G46" s="85">
        <f>$D$29</f>
        <v>9.5000000000000005E-5</v>
      </c>
      <c r="H46" s="81">
        <f>$D$24</f>
        <v>298</v>
      </c>
      <c r="I46" s="75">
        <f>B46*C46*D46</f>
        <v>18476500</v>
      </c>
      <c r="J46" s="75">
        <f>B46*E46*F46</f>
        <v>41562.5</v>
      </c>
      <c r="K46" s="75">
        <f>B46*G46*H46</f>
        <v>9908.5</v>
      </c>
      <c r="L46" s="75">
        <f>SUM(I46:K46)</f>
        <v>18527971</v>
      </c>
      <c r="M46" s="82">
        <f>L46/1000</f>
        <v>18527.971000000001</v>
      </c>
      <c r="N46" s="7"/>
    </row>
    <row r="47" spans="1:14" x14ac:dyDescent="0.25">
      <c r="A47" s="78">
        <v>2003</v>
      </c>
      <c r="B47" s="79">
        <v>357000</v>
      </c>
      <c r="C47" s="83">
        <f t="shared" ref="C47:C54" si="13">$B$29</f>
        <v>52.79</v>
      </c>
      <c r="D47" s="80">
        <f t="shared" si="11"/>
        <v>1</v>
      </c>
      <c r="E47" s="84">
        <f t="shared" ref="E47:E54" si="14">$C$29</f>
        <v>4.7499999999999999E-3</v>
      </c>
      <c r="F47" s="80">
        <f t="shared" si="12"/>
        <v>25</v>
      </c>
      <c r="G47" s="85">
        <f t="shared" ref="G47:G54" si="15">$D$29</f>
        <v>9.5000000000000005E-5</v>
      </c>
      <c r="H47" s="81">
        <f t="shared" ref="H47:H54" si="16">$D$24</f>
        <v>298</v>
      </c>
      <c r="I47" s="75">
        <f t="shared" ref="I47:I54" si="17">B47*C47*D47</f>
        <v>18846030</v>
      </c>
      <c r="J47" s="75">
        <f t="shared" ref="J47:J54" si="18">B47*E47*F47</f>
        <v>42393.75</v>
      </c>
      <c r="K47" s="75">
        <f t="shared" ref="K47:K54" si="19">B47*G47*H47</f>
        <v>10106.67</v>
      </c>
      <c r="L47" s="75">
        <f t="shared" ref="L47:L54" si="20">SUM(I47:K47)</f>
        <v>18898530.420000002</v>
      </c>
      <c r="M47" s="82">
        <f t="shared" ref="M47:M54" si="21">L47/1000</f>
        <v>18898.530420000003</v>
      </c>
      <c r="N47" s="7"/>
    </row>
    <row r="48" spans="1:14" x14ac:dyDescent="0.25">
      <c r="A48" s="78">
        <v>2004</v>
      </c>
      <c r="B48" s="79">
        <v>364140</v>
      </c>
      <c r="C48" s="83">
        <f t="shared" si="13"/>
        <v>52.79</v>
      </c>
      <c r="D48" s="80">
        <f t="shared" si="11"/>
        <v>1</v>
      </c>
      <c r="E48" s="84">
        <f t="shared" si="14"/>
        <v>4.7499999999999999E-3</v>
      </c>
      <c r="F48" s="80">
        <f t="shared" si="12"/>
        <v>25</v>
      </c>
      <c r="G48" s="85">
        <f t="shared" si="15"/>
        <v>9.5000000000000005E-5</v>
      </c>
      <c r="H48" s="81">
        <f t="shared" si="16"/>
        <v>298</v>
      </c>
      <c r="I48" s="75">
        <f t="shared" si="17"/>
        <v>19222950.600000001</v>
      </c>
      <c r="J48" s="75">
        <f t="shared" si="18"/>
        <v>43241.625</v>
      </c>
      <c r="K48" s="75">
        <f t="shared" si="19"/>
        <v>10308.803400000001</v>
      </c>
      <c r="L48" s="75">
        <f t="shared" si="20"/>
        <v>19276501.0284</v>
      </c>
      <c r="M48" s="82">
        <f t="shared" si="21"/>
        <v>19276.501028400002</v>
      </c>
    </row>
    <row r="49" spans="1:13" x14ac:dyDescent="0.25">
      <c r="A49" s="78">
        <v>2005</v>
      </c>
      <c r="B49" s="79">
        <v>371423</v>
      </c>
      <c r="C49" s="83">
        <f t="shared" si="13"/>
        <v>52.79</v>
      </c>
      <c r="D49" s="80">
        <f t="shared" si="11"/>
        <v>1</v>
      </c>
      <c r="E49" s="84">
        <f t="shared" si="14"/>
        <v>4.7499999999999999E-3</v>
      </c>
      <c r="F49" s="80">
        <f t="shared" si="12"/>
        <v>25</v>
      </c>
      <c r="G49" s="85">
        <f t="shared" si="15"/>
        <v>9.5000000000000005E-5</v>
      </c>
      <c r="H49" s="81">
        <f t="shared" si="16"/>
        <v>298</v>
      </c>
      <c r="I49" s="75">
        <f t="shared" si="17"/>
        <v>19607420.169999998</v>
      </c>
      <c r="J49" s="75">
        <f t="shared" si="18"/>
        <v>44106.481250000004</v>
      </c>
      <c r="K49" s="75">
        <f t="shared" si="19"/>
        <v>10514.985129999999</v>
      </c>
      <c r="L49" s="75">
        <f t="shared" si="20"/>
        <v>19662041.636379998</v>
      </c>
      <c r="M49" s="82">
        <f t="shared" si="21"/>
        <v>19662.04163638</v>
      </c>
    </row>
    <row r="50" spans="1:13" x14ac:dyDescent="0.25">
      <c r="A50" s="78">
        <v>2006</v>
      </c>
      <c r="B50" s="79">
        <v>378851</v>
      </c>
      <c r="C50" s="83">
        <f t="shared" si="13"/>
        <v>52.79</v>
      </c>
      <c r="D50" s="80">
        <f t="shared" si="11"/>
        <v>1</v>
      </c>
      <c r="E50" s="84">
        <f t="shared" si="14"/>
        <v>4.7499999999999999E-3</v>
      </c>
      <c r="F50" s="80">
        <f t="shared" si="12"/>
        <v>25</v>
      </c>
      <c r="G50" s="85">
        <f t="shared" si="15"/>
        <v>9.5000000000000005E-5</v>
      </c>
      <c r="H50" s="81">
        <f t="shared" si="16"/>
        <v>298</v>
      </c>
      <c r="I50" s="75">
        <f t="shared" si="17"/>
        <v>19999544.289999999</v>
      </c>
      <c r="J50" s="75">
        <f t="shared" si="18"/>
        <v>44988.556250000001</v>
      </c>
      <c r="K50" s="75">
        <f t="shared" si="19"/>
        <v>10725.27181</v>
      </c>
      <c r="L50" s="75">
        <f t="shared" si="20"/>
        <v>20055258.118059997</v>
      </c>
      <c r="M50" s="82">
        <f t="shared" si="21"/>
        <v>20055.258118059995</v>
      </c>
    </row>
    <row r="51" spans="1:13" x14ac:dyDescent="0.25">
      <c r="A51" s="78">
        <v>2007</v>
      </c>
      <c r="B51" s="79">
        <v>386428</v>
      </c>
      <c r="C51" s="83">
        <f t="shared" si="13"/>
        <v>52.79</v>
      </c>
      <c r="D51" s="80">
        <f t="shared" si="11"/>
        <v>1</v>
      </c>
      <c r="E51" s="84">
        <f t="shared" si="14"/>
        <v>4.7499999999999999E-3</v>
      </c>
      <c r="F51" s="80">
        <f t="shared" si="12"/>
        <v>25</v>
      </c>
      <c r="G51" s="85">
        <f t="shared" si="15"/>
        <v>9.5000000000000005E-5</v>
      </c>
      <c r="H51" s="81">
        <f t="shared" si="16"/>
        <v>298</v>
      </c>
      <c r="I51" s="75">
        <f t="shared" si="17"/>
        <v>20399534.120000001</v>
      </c>
      <c r="J51" s="75">
        <f t="shared" si="18"/>
        <v>45888.324999999997</v>
      </c>
      <c r="K51" s="75">
        <f t="shared" si="19"/>
        <v>10939.776680000001</v>
      </c>
      <c r="L51" s="75">
        <f t="shared" si="20"/>
        <v>20456362.22168</v>
      </c>
      <c r="M51" s="82">
        <f t="shared" si="21"/>
        <v>20456.362221679999</v>
      </c>
    </row>
    <row r="52" spans="1:13" x14ac:dyDescent="0.25">
      <c r="A52" s="78">
        <v>2008</v>
      </c>
      <c r="B52" s="79">
        <v>394157</v>
      </c>
      <c r="C52" s="83">
        <f t="shared" si="13"/>
        <v>52.79</v>
      </c>
      <c r="D52" s="80">
        <f t="shared" si="11"/>
        <v>1</v>
      </c>
      <c r="E52" s="84">
        <f t="shared" si="14"/>
        <v>4.7499999999999999E-3</v>
      </c>
      <c r="F52" s="80">
        <f t="shared" si="12"/>
        <v>25</v>
      </c>
      <c r="G52" s="85">
        <f t="shared" si="15"/>
        <v>9.5000000000000005E-5</v>
      </c>
      <c r="H52" s="81">
        <f t="shared" si="16"/>
        <v>298</v>
      </c>
      <c r="I52" s="75">
        <f t="shared" si="17"/>
        <v>20807548.030000001</v>
      </c>
      <c r="J52" s="75">
        <f t="shared" si="18"/>
        <v>46806.143750000003</v>
      </c>
      <c r="K52" s="75">
        <f t="shared" si="19"/>
        <v>11158.58467</v>
      </c>
      <c r="L52" s="75">
        <f t="shared" si="20"/>
        <v>20865512.758420002</v>
      </c>
      <c r="M52" s="82">
        <f t="shared" si="21"/>
        <v>20865.512758420002</v>
      </c>
    </row>
    <row r="53" spans="1:13" x14ac:dyDescent="0.25">
      <c r="A53" s="78">
        <v>2009</v>
      </c>
      <c r="B53" s="79">
        <v>402040</v>
      </c>
      <c r="C53" s="83">
        <f t="shared" si="13"/>
        <v>52.79</v>
      </c>
      <c r="D53" s="80">
        <f t="shared" si="11"/>
        <v>1</v>
      </c>
      <c r="E53" s="84">
        <f t="shared" si="14"/>
        <v>4.7499999999999999E-3</v>
      </c>
      <c r="F53" s="80">
        <f t="shared" si="12"/>
        <v>25</v>
      </c>
      <c r="G53" s="85">
        <f t="shared" si="15"/>
        <v>9.5000000000000005E-5</v>
      </c>
      <c r="H53" s="81">
        <f t="shared" si="16"/>
        <v>298</v>
      </c>
      <c r="I53" s="75">
        <f t="shared" si="17"/>
        <v>21223691.600000001</v>
      </c>
      <c r="J53" s="75">
        <f t="shared" si="18"/>
        <v>47742.25</v>
      </c>
      <c r="K53" s="75">
        <f t="shared" si="19"/>
        <v>11381.752400000001</v>
      </c>
      <c r="L53" s="75">
        <f t="shared" si="20"/>
        <v>21282815.602400001</v>
      </c>
      <c r="M53" s="82">
        <f t="shared" si="21"/>
        <v>21282.815602400002</v>
      </c>
    </row>
    <row r="54" spans="1:13" ht="15.75" thickBot="1" x14ac:dyDescent="0.3">
      <c r="A54" s="88">
        <v>2010</v>
      </c>
      <c r="B54" s="89">
        <v>410081</v>
      </c>
      <c r="C54" s="91">
        <f t="shared" si="13"/>
        <v>52.79</v>
      </c>
      <c r="D54" s="92">
        <f t="shared" si="11"/>
        <v>1</v>
      </c>
      <c r="E54" s="93">
        <f t="shared" si="14"/>
        <v>4.7499999999999999E-3</v>
      </c>
      <c r="F54" s="92">
        <f t="shared" si="12"/>
        <v>25</v>
      </c>
      <c r="G54" s="94">
        <f t="shared" si="15"/>
        <v>9.5000000000000005E-5</v>
      </c>
      <c r="H54" s="95">
        <f t="shared" si="16"/>
        <v>298</v>
      </c>
      <c r="I54" s="3">
        <f t="shared" si="17"/>
        <v>21648175.989999998</v>
      </c>
      <c r="J54" s="3">
        <f t="shared" si="18"/>
        <v>48697.118750000001</v>
      </c>
      <c r="K54" s="3">
        <f t="shared" si="19"/>
        <v>11609.393110000001</v>
      </c>
      <c r="L54" s="3">
        <f t="shared" si="20"/>
        <v>21708482.501859996</v>
      </c>
      <c r="M54" s="96">
        <f t="shared" si="21"/>
        <v>21708.482501859995</v>
      </c>
    </row>
    <row r="55" spans="1:13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x14ac:dyDescent="0.25">
      <c r="A56" s="23" t="s">
        <v>44</v>
      </c>
      <c r="B56" s="29" t="s">
        <v>53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x14ac:dyDescent="0.25">
      <c r="A57" s="52"/>
      <c r="B57" s="53" t="s">
        <v>38</v>
      </c>
      <c r="C57" s="8">
        <v>0.8</v>
      </c>
      <c r="D57" s="54" t="s">
        <v>39</v>
      </c>
      <c r="E57" s="47"/>
      <c r="F57" s="47"/>
      <c r="G57" s="47"/>
      <c r="H57" s="47"/>
      <c r="I57" s="47"/>
      <c r="J57" s="47"/>
      <c r="K57" s="47"/>
      <c r="L57" s="47"/>
      <c r="M57" s="47"/>
    </row>
    <row r="58" spans="1:13" x14ac:dyDescent="0.25">
      <c r="A58" s="52"/>
      <c r="B58" s="53" t="s">
        <v>38</v>
      </c>
      <c r="C58" s="8">
        <v>0.9</v>
      </c>
      <c r="D58" s="54" t="s">
        <v>40</v>
      </c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 thickBot="1" x14ac:dyDescent="0.3">
      <c r="A59" s="55"/>
      <c r="B59" s="56"/>
      <c r="C59" s="47"/>
      <c r="D59" s="56"/>
      <c r="E59" s="56"/>
      <c r="F59" s="47"/>
      <c r="G59" s="47"/>
      <c r="H59" s="47"/>
      <c r="I59" s="47"/>
      <c r="J59" s="47"/>
      <c r="K59" s="47"/>
      <c r="L59" s="47"/>
      <c r="M59" s="47"/>
    </row>
    <row r="60" spans="1:13" ht="25.5" x14ac:dyDescent="0.25">
      <c r="A60" s="76" t="s">
        <v>28</v>
      </c>
      <c r="B60" s="77" t="s">
        <v>41</v>
      </c>
      <c r="C60" s="77" t="s">
        <v>42</v>
      </c>
      <c r="D60" s="86" t="s">
        <v>43</v>
      </c>
      <c r="E60" s="47"/>
      <c r="F60" s="7"/>
      <c r="G60" s="7"/>
      <c r="H60" s="7"/>
      <c r="I60" s="47"/>
      <c r="J60" s="7"/>
      <c r="K60" s="7"/>
      <c r="L60" s="7"/>
      <c r="M60" s="7"/>
    </row>
    <row r="61" spans="1:13" x14ac:dyDescent="0.25">
      <c r="A61" s="78">
        <v>2008</v>
      </c>
      <c r="B61" s="79">
        <f>M52*(1-$C$57)</f>
        <v>4173.1025516839991</v>
      </c>
      <c r="C61" s="79">
        <f>M41*(1-$C$58)</f>
        <v>1210.7985695714121</v>
      </c>
      <c r="D61" s="87">
        <f>((M52+M41)-(B61+C61))/(M52+M41)</f>
        <v>0.83672035502255326</v>
      </c>
      <c r="E61" s="47"/>
      <c r="F61" s="7"/>
      <c r="G61" s="7"/>
      <c r="H61" s="7"/>
      <c r="I61" s="47"/>
      <c r="J61" s="7"/>
      <c r="K61" s="7"/>
      <c r="L61" s="7"/>
      <c r="M61" s="7"/>
    </row>
    <row r="62" spans="1:13" x14ac:dyDescent="0.25">
      <c r="A62" s="78">
        <v>2009</v>
      </c>
      <c r="B62" s="79">
        <f>M53*(1-$C$57)</f>
        <v>4256.5631204799993</v>
      </c>
      <c r="C62" s="79">
        <f>M42*(1-$C$58)</f>
        <v>1235.0145122920549</v>
      </c>
      <c r="D62" s="87">
        <f>((M53+M42)-(B62+C62))/(M53+M42)</f>
        <v>0.83672036257462989</v>
      </c>
      <c r="E62" s="47"/>
      <c r="F62" s="47"/>
      <c r="G62" s="47"/>
      <c r="H62" s="47"/>
      <c r="I62" s="53"/>
      <c r="J62" s="7"/>
      <c r="K62" s="7"/>
      <c r="L62" s="7"/>
      <c r="M62" s="7"/>
    </row>
    <row r="63" spans="1:13" ht="15.75" thickBot="1" x14ac:dyDescent="0.3">
      <c r="A63" s="88">
        <v>2010</v>
      </c>
      <c r="B63" s="89">
        <f>M54*(1-$C$57)</f>
        <v>4341.6965003719979</v>
      </c>
      <c r="C63" s="89">
        <f>M43*(1-$C$58)</f>
        <v>1259.7148120948245</v>
      </c>
      <c r="D63" s="90">
        <f>((M54+M43)-(B63+C63))/(M54+M43)</f>
        <v>0.83672035141826828</v>
      </c>
      <c r="E63" s="47"/>
      <c r="F63" s="47"/>
      <c r="G63" s="47"/>
      <c r="H63" s="47"/>
      <c r="I63" s="4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23" t="s">
        <v>54</v>
      </c>
      <c r="B65" s="58" t="s">
        <v>55</v>
      </c>
      <c r="C65" s="47"/>
      <c r="D65" s="47"/>
      <c r="E65" s="47"/>
      <c r="F65" s="47"/>
      <c r="G65" s="47"/>
      <c r="H65" s="7"/>
      <c r="I65" s="7"/>
    </row>
    <row r="66" spans="1:9" ht="15.75" thickBot="1" x14ac:dyDescent="0.3">
      <c r="A66" s="7"/>
      <c r="B66" s="53"/>
      <c r="C66" s="59"/>
      <c r="D66" s="54"/>
      <c r="E66" s="47"/>
      <c r="F66" s="47"/>
      <c r="G66" s="47"/>
      <c r="H66" s="7"/>
      <c r="I66" s="7"/>
    </row>
    <row r="67" spans="1:9" ht="38.25" x14ac:dyDescent="0.25">
      <c r="A67" s="35" t="s">
        <v>28</v>
      </c>
      <c r="B67" s="36" t="s">
        <v>45</v>
      </c>
      <c r="C67" s="48" t="s">
        <v>46</v>
      </c>
      <c r="D67" s="54"/>
      <c r="E67" s="47"/>
      <c r="F67" s="47"/>
      <c r="G67" s="47"/>
      <c r="H67" s="7"/>
      <c r="I67" s="7"/>
    </row>
    <row r="68" spans="1:9" x14ac:dyDescent="0.25">
      <c r="A68" s="43">
        <v>2008</v>
      </c>
      <c r="B68" s="60">
        <v>9.25</v>
      </c>
      <c r="C68" s="61">
        <v>8.5999999999999993E-2</v>
      </c>
      <c r="D68" s="7"/>
      <c r="E68" s="7"/>
      <c r="F68" s="7"/>
      <c r="G68" s="7"/>
      <c r="H68" s="7"/>
      <c r="I68" s="7"/>
    </row>
    <row r="69" spans="1:9" x14ac:dyDescent="0.25">
      <c r="A69" s="43">
        <v>2009</v>
      </c>
      <c r="B69" s="60">
        <v>10.654</v>
      </c>
      <c r="C69" s="61">
        <v>8.8999999999999996E-2</v>
      </c>
      <c r="D69" s="7"/>
      <c r="E69" s="7"/>
      <c r="F69" s="7"/>
      <c r="G69" s="7"/>
      <c r="H69" s="7"/>
      <c r="I69" s="7"/>
    </row>
    <row r="70" spans="1:9" ht="15.75" thickBot="1" x14ac:dyDescent="0.3">
      <c r="A70" s="57">
        <v>2010</v>
      </c>
      <c r="B70" s="62">
        <v>12.24</v>
      </c>
      <c r="C70" s="63">
        <v>9.0999999999999998E-2</v>
      </c>
      <c r="D70" s="7"/>
      <c r="E70" s="7"/>
      <c r="F70" s="7"/>
      <c r="G70" s="7"/>
      <c r="H70" s="7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 s="23" t="s">
        <v>56</v>
      </c>
      <c r="B72" s="64" t="s">
        <v>57</v>
      </c>
      <c r="C72" s="7"/>
      <c r="D72" s="7"/>
      <c r="E72" s="7"/>
      <c r="F72" s="7"/>
      <c r="G72" s="7"/>
      <c r="H72" s="7"/>
      <c r="I72" s="7"/>
    </row>
    <row r="73" spans="1:9" ht="15.75" thickBot="1" x14ac:dyDescent="0.3">
      <c r="A73" s="7"/>
      <c r="B73" s="7"/>
      <c r="C73" s="7"/>
      <c r="D73" s="7"/>
      <c r="E73" s="7"/>
      <c r="F73" s="7"/>
      <c r="G73" s="7"/>
      <c r="H73" s="7"/>
      <c r="I73" s="7"/>
    </row>
    <row r="74" spans="1:9" ht="25.5" x14ac:dyDescent="0.25">
      <c r="A74" s="67" t="s">
        <v>28</v>
      </c>
      <c r="B74" s="68" t="s">
        <v>47</v>
      </c>
      <c r="C74" s="70" t="s">
        <v>48</v>
      </c>
      <c r="D74" s="7"/>
      <c r="E74" s="7"/>
      <c r="F74" s="7"/>
      <c r="G74" s="7"/>
      <c r="H74" s="7"/>
      <c r="I74" s="7"/>
    </row>
    <row r="75" spans="1:9" x14ac:dyDescent="0.25">
      <c r="A75" s="69">
        <v>2008</v>
      </c>
      <c r="B75" s="72">
        <f>B52*$C$57*B68</f>
        <v>2916761.8000000003</v>
      </c>
      <c r="C75" s="5">
        <f>B41*$C$58*C68</f>
        <v>1568969.5175999999</v>
      </c>
      <c r="D75" s="7"/>
      <c r="E75" s="7"/>
      <c r="F75" s="7"/>
      <c r="G75" s="7"/>
      <c r="H75" s="7"/>
      <c r="I75" s="7"/>
    </row>
    <row r="76" spans="1:9" x14ac:dyDescent="0.25">
      <c r="A76" s="69">
        <v>2009</v>
      </c>
      <c r="B76" s="72">
        <f>B53*$C$57*B69</f>
        <v>3426667.3279999997</v>
      </c>
      <c r="C76" s="5">
        <f>B42*$C$58*C69</f>
        <v>1656174.9942000001</v>
      </c>
      <c r="D76" s="7"/>
      <c r="E76" s="7"/>
      <c r="F76" s="7"/>
      <c r="G76" s="7"/>
      <c r="H76" s="7"/>
      <c r="I76" s="7"/>
    </row>
    <row r="77" spans="1:9" ht="15.75" thickBot="1" x14ac:dyDescent="0.3">
      <c r="A77" s="71">
        <v>2010</v>
      </c>
      <c r="B77" s="73">
        <f>B54*$C$57*B70</f>
        <v>4015513.1520000007</v>
      </c>
      <c r="C77" s="2">
        <f>B43*$C$58*C70</f>
        <v>1727260.2711</v>
      </c>
      <c r="D77" s="7"/>
      <c r="E77" s="7"/>
      <c r="F77" s="7"/>
      <c r="G77" s="7"/>
      <c r="H77" s="7"/>
      <c r="I77" s="7"/>
    </row>
    <row r="78" spans="1:9" x14ac:dyDescent="0.25">
      <c r="A78" s="7"/>
      <c r="B78" s="65">
        <f>SUM(B75:B77)</f>
        <v>10358942.280000001</v>
      </c>
      <c r="C78" s="74">
        <f>SUM(C75:C77)</f>
        <v>4952404.7829</v>
      </c>
      <c r="D78" s="66">
        <f>SUM(B78:C78)</f>
        <v>15311347.062900001</v>
      </c>
      <c r="E78" s="7"/>
      <c r="F78" s="7"/>
      <c r="G78" s="7"/>
      <c r="H78" s="7"/>
      <c r="I78" s="7"/>
    </row>
  </sheetData>
  <mergeCells count="2">
    <mergeCell ref="B1:D1"/>
    <mergeCell ref="B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Embanet Compass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Walton</dc:creator>
  <cp:lastModifiedBy>Chris Walton</cp:lastModifiedBy>
  <dcterms:created xsi:type="dcterms:W3CDTF">2014-01-07T21:11:17Z</dcterms:created>
  <dcterms:modified xsi:type="dcterms:W3CDTF">2014-01-27T17:02:50Z</dcterms:modified>
</cp:coreProperties>
</file>